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2/06- JUNIO/"/>
    </mc:Choice>
  </mc:AlternateContent>
  <xr:revisionPtr revIDLastSave="0" documentId="8_{07AB046F-4F57-4C28-87F7-D10776AD3927}" xr6:coauthVersionLast="47" xr6:coauthVersionMax="47" xr10:uidLastSave="{00000000-0000-0000-0000-000000000000}"/>
  <bookViews>
    <workbookView xWindow="-120" yWindow="-120" windowWidth="20730" windowHeight="11160" xr2:uid="{FF43428F-F95A-47C6-81C5-4510B1D64784}"/>
  </bookViews>
  <sheets>
    <sheet name="Hoja1" sheetId="1" r:id="rId1"/>
  </sheets>
  <externalReferences>
    <externalReference r:id="rId2"/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3" i="1" l="1"/>
  <c r="E183" i="1"/>
  <c r="G182" i="1"/>
  <c r="G184" i="1" s="1"/>
  <c r="G181" i="1"/>
  <c r="E181" i="1"/>
  <c r="E184" i="1" s="1"/>
  <c r="G176" i="1"/>
  <c r="G177" i="1" s="1"/>
  <c r="E176" i="1"/>
  <c r="E177" i="1" s="1"/>
  <c r="G172" i="1"/>
  <c r="G171" i="1"/>
  <c r="E171" i="1"/>
  <c r="G170" i="1"/>
  <c r="G173" i="1" s="1"/>
  <c r="E170" i="1"/>
  <c r="E173" i="1" s="1"/>
  <c r="G164" i="1"/>
  <c r="G165" i="1" s="1"/>
  <c r="E164" i="1"/>
  <c r="G163" i="1"/>
  <c r="E163" i="1"/>
  <c r="E165" i="1" s="1"/>
  <c r="G158" i="1"/>
  <c r="E158" i="1"/>
  <c r="G157" i="1"/>
  <c r="E157" i="1"/>
  <c r="G156" i="1"/>
  <c r="E156" i="1"/>
  <c r="G153" i="1"/>
  <c r="G160" i="1" s="1"/>
  <c r="E153" i="1"/>
  <c r="E160" i="1" s="1"/>
  <c r="E166" i="1" l="1"/>
  <c r="E178" i="1"/>
  <c r="E185" i="1" s="1"/>
  <c r="H185" i="1" s="1"/>
  <c r="G178" i="1"/>
  <c r="G185" i="1" s="1"/>
  <c r="G166" i="1"/>
  <c r="G137" i="1" l="1"/>
  <c r="G135" i="1"/>
  <c r="G134" i="1"/>
  <c r="G133" i="1"/>
  <c r="E133" i="1"/>
  <c r="E138" i="1" s="1"/>
  <c r="G132" i="1"/>
  <c r="E127" i="1"/>
  <c r="G126" i="1"/>
  <c r="G129" i="1" s="1"/>
  <c r="E126" i="1"/>
  <c r="E129" i="1" s="1"/>
  <c r="E141" i="1" s="1"/>
  <c r="I98" i="1"/>
  <c r="H98" i="1"/>
  <c r="I96" i="1"/>
  <c r="G96" i="1"/>
  <c r="E96" i="1"/>
  <c r="I93" i="1"/>
  <c r="I92" i="1"/>
  <c r="H92" i="1"/>
  <c r="I91" i="1"/>
  <c r="H91" i="1"/>
  <c r="I90" i="1"/>
  <c r="H90" i="1"/>
  <c r="I89" i="1"/>
  <c r="H89" i="1"/>
  <c r="I88" i="1"/>
  <c r="H88" i="1"/>
  <c r="G87" i="1"/>
  <c r="I87" i="1" s="1"/>
  <c r="E87" i="1"/>
  <c r="I85" i="1"/>
  <c r="H85" i="1"/>
  <c r="I84" i="1"/>
  <c r="H84" i="1"/>
  <c r="G83" i="1"/>
  <c r="I83" i="1" s="1"/>
  <c r="E83" i="1"/>
  <c r="E100" i="1" s="1"/>
  <c r="G138" i="1" l="1"/>
  <c r="G141" i="1"/>
  <c r="G100" i="1"/>
  <c r="H83" i="1"/>
  <c r="H87" i="1"/>
  <c r="E58" i="1"/>
  <c r="G53" i="1"/>
  <c r="G54" i="1" s="1"/>
  <c r="G60" i="1" s="1"/>
  <c r="G62" i="1" s="1"/>
  <c r="G51" i="1"/>
  <c r="E51" i="1"/>
  <c r="E54" i="1" s="1"/>
  <c r="E60" i="1" s="1"/>
  <c r="E62" i="1" s="1"/>
  <c r="D22" i="1" l="1"/>
  <c r="F17" i="1"/>
  <c r="F15" i="1"/>
  <c r="D15" i="1"/>
  <c r="D18" i="1" l="1"/>
  <c r="F18" i="1"/>
  <c r="F24" i="1" s="1"/>
  <c r="F26" i="1" s="1"/>
  <c r="D24" i="1" l="1"/>
  <c r="D26" i="1" s="1"/>
</calcChain>
</file>

<file path=xl/sharedStrings.xml><?xml version="1.0" encoding="utf-8"?>
<sst xmlns="http://schemas.openxmlformats.org/spreadsheetml/2006/main" count="147" uniqueCount="108">
  <si>
    <t>Instituto del Tabaco de la Republica Dominicana</t>
  </si>
  <si>
    <t>Estado de Flujo de Efectivo</t>
  </si>
  <si>
    <t xml:space="preserve"> Al 30 de Junio del 2022 y 2021</t>
  </si>
  <si>
    <t>(Valores en RD$)</t>
  </si>
  <si>
    <t>Flujos de efectivo procedentes de actividades de operación (AOP)</t>
  </si>
  <si>
    <t>Cobros de subvenciones, transferencias, y otras asignaciones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</si>
  <si>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</si>
  <si>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</si>
  <si>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</si>
  <si>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</si>
  <si>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a proveedores</t>
  </si>
  <si>
    <t>Otros pagos</t>
  </si>
  <si>
    <t>Flujos de efectivo netos de las actividades de operación</t>
  </si>
  <si>
    <t xml:space="preserve"> </t>
  </si>
  <si>
    <t>Incremento/(Disminución) neta en efectivo y equivalentes al efectivo</t>
  </si>
  <si>
    <t>Efectivo y equivalentes al efectivo al principio del período</t>
  </si>
  <si>
    <t>Efectivo y equivalentes al efectivo al final del período</t>
  </si>
  <si>
    <t>Ing. Rafael Almonte</t>
  </si>
  <si>
    <t>Lic. Karina Mercado</t>
  </si>
  <si>
    <t>Director General</t>
  </si>
  <si>
    <t>Director Adm/Financiero</t>
  </si>
  <si>
    <t>Las notas  7 a 25 son parte integral de estos Estados Financieros.</t>
  </si>
  <si>
    <t xml:space="preserve">                                     Lic.Yolanda Fermin</t>
  </si>
  <si>
    <t xml:space="preserve">                                       Enc.Contabilidad</t>
  </si>
  <si>
    <t>Pagos por adquisición de propiedad, planta y equipo</t>
  </si>
  <si>
    <t>Flujos de efectivo netos por las actividades de inversión</t>
  </si>
  <si>
    <t xml:space="preserve">        Instituto del Tabaco de la Republica Dominicana</t>
  </si>
  <si>
    <t xml:space="preserve">      Estado de Comparacion de Importes Presupuestado y Realizados</t>
  </si>
  <si>
    <t xml:space="preserve">   Al 30 de Junio del 2022</t>
  </si>
  <si>
    <t xml:space="preserve">                        Presupuesto Sobre Base de Efectivo</t>
  </si>
  <si>
    <t xml:space="preserve">                      Clasificación de Ingresos y Gastos por Objeto</t>
  </si>
  <si>
    <t>Presupuesto</t>
  </si>
  <si>
    <t>% de</t>
  </si>
  <si>
    <t>Concepto</t>
  </si>
  <si>
    <t>Reformado</t>
  </si>
  <si>
    <t>Ejecutado</t>
  </si>
  <si>
    <t>Ejecucion</t>
  </si>
  <si>
    <t>Variacion</t>
  </si>
  <si>
    <t>(A)</t>
  </si>
  <si>
    <t>(B)</t>
  </si>
  <si>
    <t>(C=B/A)</t>
  </si>
  <si>
    <t>(D=A-B)</t>
  </si>
  <si>
    <t>Ingresos Totales</t>
  </si>
  <si>
    <t>Transferencias y donaciones</t>
  </si>
  <si>
    <t>Ingresos por Contraprestacion</t>
  </si>
  <si>
    <t>Gastos Totales</t>
  </si>
  <si>
    <t>Remuneraciones y contribuciones</t>
  </si>
  <si>
    <t>Contrataciones de servicios</t>
  </si>
  <si>
    <t>Materiales y suministros</t>
  </si>
  <si>
    <t>Transferencias corrientes</t>
  </si>
  <si>
    <t>Bienes muebles, inmuebles e intangibles</t>
  </si>
  <si>
    <t>Obras</t>
  </si>
  <si>
    <t>Aplicaciones Financieras</t>
  </si>
  <si>
    <t>Disminución de pasivos</t>
  </si>
  <si>
    <t>Resultado Financiero</t>
  </si>
  <si>
    <t>Lic.Yolanda Fermin</t>
  </si>
  <si>
    <t>Enc.Contabilidad</t>
  </si>
  <si>
    <t>Las notas  7 a 25 son parte integral de los Estados Financieros.</t>
  </si>
  <si>
    <t>Estado de Rendimiento Financiero</t>
  </si>
  <si>
    <t>Ingresos (Nota  18,19)</t>
  </si>
  <si>
    <t>Impuestos</t>
  </si>
  <si>
    <t>Transferencias y Donaciones (Nota 19)</t>
  </si>
  <si>
    <t>Ingresos por Contraprestaciones (Nota 20)</t>
  </si>
  <si>
    <t>Recargos, multas y otros ingresos Nots 20</t>
  </si>
  <si>
    <t>Total ingresos</t>
  </si>
  <si>
    <t>Gastos (Notas 21, 22, 23, 24 y 25)</t>
  </si>
  <si>
    <t>Sueldos, salarios y beneficios a empleados</t>
  </si>
  <si>
    <t>Otros gastos</t>
  </si>
  <si>
    <t>Suministros y materiales para consumo</t>
  </si>
  <si>
    <t>Subvenciones y otros pagos por transferencias</t>
  </si>
  <si>
    <t>Gastos financieros</t>
  </si>
  <si>
    <t>Gasto de depreciación y amortización</t>
  </si>
  <si>
    <t>Total gastos</t>
  </si>
  <si>
    <t>Resultados positivos (ahorro) / negativo (desahorro)</t>
  </si>
  <si>
    <t>Las notas 7 a 24 son parte integral de estos Estados Financieros.</t>
  </si>
  <si>
    <t>Estado de Situación Financiera</t>
  </si>
  <si>
    <t>Al 30 de Junio de 2022 y 2021</t>
  </si>
  <si>
    <t>Activos</t>
  </si>
  <si>
    <t>Activos corrientes</t>
  </si>
  <si>
    <t>Efectivo y equivalentes de efectivo (Nota 7)</t>
  </si>
  <si>
    <t>Inversiones a corto plazo (Nota 8)</t>
  </si>
  <si>
    <t>Porción corriente de documentos por cobrar (Nota 9)</t>
  </si>
  <si>
    <t>Cuenta por cobrar a corto plazo (Notas 8)</t>
  </si>
  <si>
    <t>Inventarios (Nota 9)</t>
  </si>
  <si>
    <t>Pagos anticipados (Nota 10)</t>
  </si>
  <si>
    <t>Otros activos corrientes (Nota 13)</t>
  </si>
  <si>
    <t>Total activos corrientes</t>
  </si>
  <si>
    <t>Activos no corrientes</t>
  </si>
  <si>
    <t>Propiedad planta y equipos neto (Nota 11)</t>
  </si>
  <si>
    <t>Activos intangibles (Nota 12)</t>
  </si>
  <si>
    <t>Total activos no corrientes</t>
  </si>
  <si>
    <t>Total activos</t>
  </si>
  <si>
    <t>Pasivos</t>
  </si>
  <si>
    <t>Pasivos corrientes</t>
  </si>
  <si>
    <t>Cuentas por pagar a corto plazo (Nota 13)</t>
  </si>
  <si>
    <t>Retenciones y acumu x pagar (Nota 14)</t>
  </si>
  <si>
    <t>Otros pasivos corrientes (Nota 15)</t>
  </si>
  <si>
    <t>Total pasivos corrientes</t>
  </si>
  <si>
    <t>Pasivos no corrientes</t>
  </si>
  <si>
    <t>Préstamos a largo plazo (Nota 16)</t>
  </si>
  <si>
    <t>Total pasivos no corrientes</t>
  </si>
  <si>
    <t>Total pasivos</t>
  </si>
  <si>
    <t>Activos Netos/Patrimonio (Nota 17)</t>
  </si>
  <si>
    <t>Capital</t>
  </si>
  <si>
    <t>Resultados acumulados</t>
  </si>
  <si>
    <t>Total activos netos/patrimonio</t>
  </si>
  <si>
    <t>Total pasivos y activos netos/patrimonio</t>
  </si>
  <si>
    <t>Director Adm/Fin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</si>
</sst>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C0A]#,##0.00&quot; &quot;;[$-1C0A]&quot;(&quot;#,##0.00&quot;)&quot;"/>
    <numFmt numFmtId="165" formatCode="#,##0&quot; &quot;;&quot;(&quot;#,##0&quot;)&quot;;&quot;- &quot;;&quot; &quot;@&quot; &quot;"/>
    <numFmt numFmtId="166" formatCode="#,##0&quot; &quot;;&quot;(&quot;#,##0&quot;)&quot;;&quot;-&quot;#&quot; &quot;;@&quot; &quot;"/>
  </numFmts>
  <fonts count="18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double"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1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Times New Roman"/>
      <family val="1"/>
    </font>
    <font>
      <b/>
      <sz val="6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double"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165" fontId="2" fillId="0" borderId="0" xfId="0" applyNumberFormat="1" applyFont="1"/>
    <xf numFmtId="165" fontId="2" fillId="0" borderId="0" xfId="0" applyNumberFormat="1" applyFont="1" applyAlignment="1">
      <alignment horizontal="left" vertical="center" indent="7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165" fontId="2" fillId="0" borderId="1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" fontId="0" fillId="0" borderId="0" xfId="0" applyNumberFormat="1"/>
    <xf numFmtId="165" fontId="4" fillId="0" borderId="2" xfId="0" applyNumberFormat="1" applyFont="1" applyBorder="1" applyAlignment="1">
      <alignment vertical="center"/>
    </xf>
    <xf numFmtId="165" fontId="5" fillId="0" borderId="0" xfId="0" applyNumberFormat="1" applyFont="1" applyAlignment="1">
      <alignment horizontal="left" vertical="center"/>
    </xf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0" fillId="0" borderId="9" xfId="0" applyBorder="1"/>
    <xf numFmtId="0" fontId="7" fillId="0" borderId="1" xfId="0" applyFont="1" applyBorder="1"/>
    <xf numFmtId="0" fontId="0" fillId="0" borderId="1" xfId="0" applyBorder="1"/>
    <xf numFmtId="0" fontId="7" fillId="0" borderId="9" xfId="0" applyFont="1" applyBorder="1"/>
    <xf numFmtId="0" fontId="7" fillId="0" borderId="10" xfId="0" applyFont="1" applyBorder="1"/>
    <xf numFmtId="0" fontId="7" fillId="0" borderId="3" xfId="0" applyFont="1" applyBorder="1"/>
    <xf numFmtId="0" fontId="7" fillId="0" borderId="11" xfId="0" applyFont="1" applyBorder="1"/>
    <xf numFmtId="0" fontId="10" fillId="0" borderId="0" xfId="0" applyFont="1"/>
    <xf numFmtId="4" fontId="7" fillId="0" borderId="11" xfId="0" applyNumberFormat="1" applyFont="1" applyBorder="1"/>
    <xf numFmtId="4" fontId="7" fillId="0" borderId="0" xfId="0" applyNumberFormat="1" applyFont="1"/>
    <xf numFmtId="9" fontId="6" fillId="0" borderId="7" xfId="0" applyNumberFormat="1" applyFont="1" applyBorder="1" applyAlignment="1">
      <alignment horizontal="right"/>
    </xf>
    <xf numFmtId="4" fontId="0" fillId="0" borderId="11" xfId="0" applyNumberFormat="1" applyBorder="1"/>
    <xf numFmtId="0" fontId="11" fillId="0" borderId="7" xfId="0" applyFont="1" applyBorder="1"/>
    <xf numFmtId="4" fontId="0" fillId="0" borderId="6" xfId="0" applyNumberFormat="1" applyBorder="1"/>
    <xf numFmtId="9" fontId="12" fillId="0" borderId="0" xfId="0" applyNumberFormat="1" applyFont="1" applyAlignment="1">
      <alignment horizontal="right"/>
    </xf>
    <xf numFmtId="9" fontId="12" fillId="0" borderId="6" xfId="0" applyNumberFormat="1" applyFont="1" applyBorder="1" applyAlignment="1">
      <alignment horizontal="right"/>
    </xf>
    <xf numFmtId="0" fontId="0" fillId="0" borderId="12" xfId="0" applyBorder="1"/>
    <xf numFmtId="9" fontId="6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7" xfId="0" applyFont="1" applyBorder="1"/>
    <xf numFmtId="0" fontId="12" fillId="0" borderId="11" xfId="0" applyFont="1" applyBorder="1" applyAlignment="1">
      <alignment horizontal="center"/>
    </xf>
    <xf numFmtId="0" fontId="12" fillId="0" borderId="0" xfId="0" applyFont="1"/>
    <xf numFmtId="9" fontId="12" fillId="0" borderId="7" xfId="0" applyNumberFormat="1" applyFont="1" applyBorder="1" applyAlignment="1">
      <alignment horizontal="right"/>
    </xf>
    <xf numFmtId="0" fontId="6" fillId="0" borderId="7" xfId="0" applyFont="1" applyBorder="1"/>
    <xf numFmtId="0" fontId="0" fillId="0" borderId="11" xfId="0" applyBorder="1"/>
    <xf numFmtId="0" fontId="6" fillId="0" borderId="1" xfId="0" applyFont="1" applyBorder="1"/>
    <xf numFmtId="4" fontId="7" fillId="0" borderId="9" xfId="0" applyNumberFormat="1" applyFont="1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5" fontId="4" fillId="0" borderId="1" xfId="0" applyNumberFormat="1" applyFont="1" applyBorder="1" applyAlignment="1">
      <alignment vertical="center"/>
    </xf>
    <xf numFmtId="166" fontId="12" fillId="0" borderId="0" xfId="0" applyNumberFormat="1" applyFont="1"/>
    <xf numFmtId="166" fontId="11" fillId="0" borderId="0" xfId="0" applyNumberFormat="1" applyFont="1"/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left" vertical="center"/>
    </xf>
    <xf numFmtId="0" fontId="15" fillId="0" borderId="0" xfId="0" applyFont="1"/>
    <xf numFmtId="165" fontId="15" fillId="0" borderId="0" xfId="0" applyNumberFormat="1" applyFont="1"/>
    <xf numFmtId="165" fontId="15" fillId="0" borderId="0" xfId="0" applyNumberFormat="1" applyFont="1" applyAlignment="1">
      <alignment horizontal="left" vertical="center" indent="7"/>
    </xf>
    <xf numFmtId="3" fontId="15" fillId="0" borderId="0" xfId="0" applyNumberFormat="1" applyFont="1"/>
    <xf numFmtId="165" fontId="15" fillId="0" borderId="1" xfId="0" applyNumberFormat="1" applyFont="1" applyBorder="1"/>
    <xf numFmtId="0" fontId="16" fillId="0" borderId="0" xfId="0" applyFont="1" applyAlignment="1">
      <alignment horizontal="left" vertical="center"/>
    </xf>
    <xf numFmtId="165" fontId="16" fillId="0" borderId="1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5" fillId="0" borderId="1" xfId="0" applyNumberFormat="1" applyFont="1" applyBorder="1" applyAlignment="1">
      <alignment vertical="center"/>
    </xf>
    <xf numFmtId="165" fontId="16" fillId="0" borderId="2" xfId="0" applyNumberFormat="1" applyFont="1" applyBorder="1" applyAlignment="1">
      <alignment vertical="center"/>
    </xf>
    <xf numFmtId="165" fontId="1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165" fontId="16" fillId="0" borderId="0" xfId="0" applyNumberFormat="1" applyFont="1" applyAlignment="1">
      <alignment horizontal="left" vertical="center" indent="7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fermin\Desktop\Documentos\JUNIO%2022\Notas%20estados%20financieros%20junio%202022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BD\Public\Users\yfermin\Desktop\Documentos\Notas%20estados%20financieros%20junio%202022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_Estados_2020"/>
      <sheetName val="Estado_Situacion_Financiera"/>
      <sheetName val="Estsdo_Rendimiento_Financiero"/>
      <sheetName val="Estado_de_Cambio_en_el_Patrimon"/>
      <sheetName val="Hoja2"/>
      <sheetName val="Estado_Flujo_Efectivo"/>
      <sheetName val="Presupuesto"/>
      <sheetName val="Hoja12"/>
      <sheetName val="Hoja1"/>
      <sheetName val="cuadro_activos"/>
    </sheetNames>
    <sheetDataSet>
      <sheetData sheetId="0" refreshError="1">
        <row r="402">
          <cell r="I402">
            <v>46051513</v>
          </cell>
        </row>
        <row r="417">
          <cell r="G417">
            <v>166012125</v>
          </cell>
          <cell r="I417">
            <v>168396806</v>
          </cell>
        </row>
        <row r="437">
          <cell r="G437">
            <v>3128951</v>
          </cell>
        </row>
        <row r="469">
          <cell r="I469">
            <v>138760739</v>
          </cell>
        </row>
        <row r="492">
          <cell r="G492">
            <v>9764996</v>
          </cell>
          <cell r="I492">
            <v>8871906</v>
          </cell>
        </row>
        <row r="506">
          <cell r="I506">
            <v>3773685</v>
          </cell>
        </row>
        <row r="519">
          <cell r="I519">
            <v>7418178</v>
          </cell>
        </row>
        <row r="534">
          <cell r="I534">
            <v>3407738</v>
          </cell>
        </row>
      </sheetData>
      <sheetData sheetId="1" refreshError="1">
        <row r="51">
          <cell r="D51">
            <v>53822869</v>
          </cell>
        </row>
        <row r="54">
          <cell r="D54">
            <v>72817595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_Estados_2020"/>
      <sheetName val="Estado_Situacion_Financiera"/>
      <sheetName val="Estsdo_Rendimiento_Financiero"/>
      <sheetName val="Estado_de_Cambio_en_el_Patrimon"/>
      <sheetName val="Hoja2"/>
      <sheetName val="Estado_Flujo_Efectivo"/>
      <sheetName val="Presupuesto"/>
      <sheetName val="Hoja12"/>
      <sheetName val="Hoja1"/>
      <sheetName val="cuadro_activos"/>
    </sheetNames>
    <sheetDataSet>
      <sheetData sheetId="0" refreshError="1">
        <row r="23">
          <cell r="G23">
            <v>80543560</v>
          </cell>
          <cell r="I23">
            <v>63383473</v>
          </cell>
        </row>
        <row r="34">
          <cell r="G34">
            <v>10343278</v>
          </cell>
          <cell r="I34">
            <v>10292765</v>
          </cell>
        </row>
        <row r="72">
          <cell r="G72">
            <v>25099419</v>
          </cell>
          <cell r="I72">
            <v>18290758</v>
          </cell>
        </row>
        <row r="80">
          <cell r="G80">
            <v>145185</v>
          </cell>
          <cell r="I80">
            <v>176635</v>
          </cell>
        </row>
        <row r="336">
          <cell r="G336">
            <v>658206</v>
          </cell>
          <cell r="I336">
            <v>980792</v>
          </cell>
        </row>
        <row r="346">
          <cell r="G346">
            <v>33152903</v>
          </cell>
          <cell r="I346">
            <v>30917659</v>
          </cell>
        </row>
        <row r="361">
          <cell r="G361">
            <v>1249622</v>
          </cell>
          <cell r="I361">
            <v>3264869</v>
          </cell>
        </row>
        <row r="373">
          <cell r="G373">
            <v>2408850</v>
          </cell>
          <cell r="I373">
            <v>2408850</v>
          </cell>
        </row>
        <row r="381">
          <cell r="I381">
            <v>1271494</v>
          </cell>
        </row>
        <row r="390">
          <cell r="G390">
            <v>407557</v>
          </cell>
        </row>
      </sheetData>
      <sheetData sheetId="1" refreshError="1"/>
      <sheetData sheetId="2" refreshError="1">
        <row r="31">
          <cell r="D31">
            <v>5215345</v>
          </cell>
          <cell r="F31">
            <v>8364930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974B-9128-42AC-8A77-FCDBF0FC83A7}">
  <dimension ref="A4:I194"/>
  <sheetViews>
    <sheetView tabSelected="1" workbookViewId="0">
      <selection activeCell="B147" sqref="B147:H194"/>
    </sheetView>
  </sheetViews>
  <sheetFormatPr baseColWidth="10" defaultRowHeight="15"/>
  <cols>
    <col min="1" max="1" width="5.85546875" customWidth="1"/>
    <col min="2" max="2" width="35.7109375" customWidth="1"/>
    <col min="4" max="4" width="13.42578125" customWidth="1"/>
    <col min="5" max="5" width="15.140625" customWidth="1"/>
    <col min="6" max="6" width="14.7109375" customWidth="1"/>
    <col min="7" max="7" width="16.7109375" customWidth="1"/>
    <col min="9" max="9" width="17.5703125" customWidth="1"/>
  </cols>
  <sheetData>
    <row r="4" spans="1:6" ht="15.75">
      <c r="A4" s="27" t="s">
        <v>0</v>
      </c>
      <c r="B4" s="27"/>
      <c r="C4" s="27"/>
      <c r="D4" s="27"/>
      <c r="E4" s="27"/>
      <c r="F4" s="27"/>
    </row>
    <row r="5" spans="1:6" ht="15.75">
      <c r="A5" s="27" t="s">
        <v>1</v>
      </c>
      <c r="B5" s="27"/>
      <c r="C5" s="27"/>
      <c r="D5" s="27"/>
      <c r="E5" s="27"/>
      <c r="F5" s="27"/>
    </row>
    <row r="6" spans="1:6" ht="15.75">
      <c r="A6" s="27" t="s">
        <v>2</v>
      </c>
      <c r="B6" s="27"/>
      <c r="C6" s="27"/>
      <c r="D6" s="27"/>
      <c r="E6" s="27"/>
      <c r="F6" s="27"/>
    </row>
    <row r="7" spans="1:6" ht="15.75">
      <c r="A7" s="27" t="s">
        <v>3</v>
      </c>
      <c r="B7" s="27"/>
      <c r="C7" s="27"/>
      <c r="D7" s="27"/>
      <c r="E7" s="27"/>
      <c r="F7" s="27"/>
    </row>
    <row r="8" spans="1:6">
      <c r="A8" s="1"/>
      <c r="B8" s="1"/>
      <c r="C8" s="1"/>
      <c r="D8" s="2">
        <v>2022</v>
      </c>
      <c r="E8" s="3"/>
      <c r="F8" s="2">
        <v>2021</v>
      </c>
    </row>
    <row r="9" spans="1:6">
      <c r="A9" s="4" t="s">
        <v>4</v>
      </c>
      <c r="B9" s="5"/>
      <c r="C9" s="5"/>
      <c r="D9" s="6"/>
      <c r="E9" s="7"/>
      <c r="F9" s="7"/>
    </row>
    <row r="10" spans="1:6" ht="40.5" customHeight="1">
      <c r="A10" s="1"/>
      <c r="B10" s="9" t="s">
        <v>5</v>
      </c>
      <c r="C10" s="1"/>
      <c r="D10" s="12">
        <v>157562125</v>
      </c>
      <c r="E10" s="13"/>
      <c r="F10" s="12">
        <v>168396806</v>
      </c>
    </row>
    <row r="11" spans="1:6">
      <c r="A11" s="8"/>
      <c r="B11" s="9" t="s">
        <v>6</v>
      </c>
      <c r="C11" s="1"/>
      <c r="D11" s="10">
        <v>3128951</v>
      </c>
      <c r="E11" s="11"/>
      <c r="F11" s="10">
        <v>2201495</v>
      </c>
    </row>
    <row r="12" spans="1:6">
      <c r="A12" s="14"/>
      <c r="B12" s="15"/>
      <c r="C12" s="8"/>
      <c r="D12" s="10"/>
      <c r="E12" s="10"/>
      <c r="F12" s="10"/>
    </row>
    <row r="13" spans="1:6" ht="31.5" customHeight="1">
      <c r="A13" s="8"/>
      <c r="B13" s="9" t="s">
        <v>7</v>
      </c>
      <c r="C13" s="1"/>
      <c r="D13" s="10">
        <v>-677615</v>
      </c>
      <c r="E13" s="11"/>
      <c r="F13" s="10">
        <v>-7418178</v>
      </c>
    </row>
    <row r="14" spans="1:6" ht="33" customHeight="1">
      <c r="A14" s="1"/>
      <c r="B14" s="9" t="s">
        <v>8</v>
      </c>
      <c r="C14" s="1"/>
      <c r="D14" s="12">
        <v>-117544282</v>
      </c>
      <c r="E14" s="13"/>
      <c r="F14" s="12">
        <v>-124214508</v>
      </c>
    </row>
    <row r="15" spans="1:6" ht="27" customHeight="1">
      <c r="A15" s="8"/>
      <c r="B15" s="9" t="s">
        <v>9</v>
      </c>
      <c r="C15" s="1"/>
      <c r="D15" s="10">
        <f>-14373534</f>
        <v>-14373534</v>
      </c>
      <c r="E15" s="11"/>
      <c r="F15" s="10">
        <f>-6734047-6788352-1023832</f>
        <v>-14546231</v>
      </c>
    </row>
    <row r="16" spans="1:6">
      <c r="A16" s="1"/>
      <c r="B16" s="9" t="s">
        <v>10</v>
      </c>
      <c r="C16" s="1"/>
      <c r="D16" s="12">
        <v>-31741101</v>
      </c>
      <c r="E16" s="13"/>
      <c r="F16" s="12">
        <v>-2767846</v>
      </c>
    </row>
    <row r="17" spans="1:7">
      <c r="A17" s="1"/>
      <c r="B17" s="9" t="s">
        <v>11</v>
      </c>
      <c r="C17" s="1"/>
      <c r="D17" s="16">
        <v>-1268000</v>
      </c>
      <c r="E17" s="13"/>
      <c r="F17" s="16">
        <f>-2719512-10000+113966</f>
        <v>-2615546</v>
      </c>
    </row>
    <row r="18" spans="1:7">
      <c r="A18" s="4" t="s">
        <v>12</v>
      </c>
      <c r="B18" s="1"/>
      <c r="C18" s="1"/>
      <c r="D18" s="17">
        <f>SUM(D10:D17)</f>
        <v>-4913456</v>
      </c>
      <c r="E18" s="13"/>
      <c r="F18" s="17">
        <f>SUM(F10:F17)</f>
        <v>19035992</v>
      </c>
    </row>
    <row r="19" spans="1:7" ht="12.75" customHeight="1">
      <c r="A19" s="1"/>
      <c r="B19" s="1" t="s">
        <v>13</v>
      </c>
      <c r="C19" s="1"/>
      <c r="D19" s="12"/>
      <c r="E19" s="12"/>
      <c r="F19" s="12"/>
    </row>
    <row r="20" spans="1:7" ht="12.75" customHeight="1">
      <c r="A20" s="1"/>
      <c r="B20" s="9" t="s">
        <v>24</v>
      </c>
      <c r="C20" s="1"/>
      <c r="D20" s="12">
        <v>-1062176</v>
      </c>
      <c r="E20" s="12"/>
      <c r="F20" s="12">
        <v>0</v>
      </c>
    </row>
    <row r="21" spans="1:7" ht="12.75" customHeight="1">
      <c r="A21" s="1"/>
      <c r="B21" s="1"/>
      <c r="C21" s="1"/>
      <c r="D21" s="12"/>
      <c r="E21" s="12"/>
      <c r="F21" s="12"/>
    </row>
    <row r="22" spans="1:7" ht="12.75" customHeight="1">
      <c r="A22" s="4" t="s">
        <v>25</v>
      </c>
      <c r="B22" s="1"/>
      <c r="C22" s="1"/>
      <c r="D22" s="17">
        <f>+D20</f>
        <v>-1062176</v>
      </c>
      <c r="E22" s="12"/>
      <c r="F22" s="12">
        <v>0</v>
      </c>
    </row>
    <row r="23" spans="1:7" ht="12.75" customHeight="1">
      <c r="A23" s="4"/>
      <c r="B23" s="1"/>
      <c r="C23" s="1"/>
      <c r="D23" s="12"/>
      <c r="E23" s="12"/>
      <c r="F23" s="12"/>
    </row>
    <row r="24" spans="1:7">
      <c r="A24" s="18" t="s">
        <v>14</v>
      </c>
      <c r="B24" s="1"/>
      <c r="C24" s="1"/>
      <c r="D24" s="12">
        <f>+D18+D22</f>
        <v>-5975632</v>
      </c>
      <c r="E24" s="13"/>
      <c r="F24" s="12">
        <f>+F18</f>
        <v>19035992</v>
      </c>
      <c r="G24" s="19"/>
    </row>
    <row r="25" spans="1:7">
      <c r="A25" s="1" t="s">
        <v>15</v>
      </c>
      <c r="B25" s="1"/>
      <c r="C25" s="1"/>
      <c r="D25" s="16">
        <v>86519192</v>
      </c>
      <c r="E25" s="13"/>
      <c r="F25" s="16">
        <v>44347481</v>
      </c>
    </row>
    <row r="26" spans="1:7" ht="15.75" thickBot="1">
      <c r="A26" s="4" t="s">
        <v>16</v>
      </c>
      <c r="B26" s="1"/>
      <c r="C26" s="1"/>
      <c r="D26" s="20">
        <f>SUM(D24:D25)</f>
        <v>80543560</v>
      </c>
      <c r="E26" s="21"/>
      <c r="F26" s="20">
        <f>SUM(F24:F25)</f>
        <v>63383473</v>
      </c>
      <c r="G26" s="22"/>
    </row>
    <row r="27" spans="1:7" ht="15.75" thickTop="1">
      <c r="A27" s="4"/>
      <c r="B27" s="1"/>
      <c r="C27" s="1"/>
      <c r="D27" s="7"/>
      <c r="E27" s="7"/>
      <c r="F27" s="7"/>
    </row>
    <row r="28" spans="1:7">
      <c r="A28" s="4"/>
      <c r="B28" s="1"/>
      <c r="C28" s="1"/>
      <c r="D28" s="7"/>
      <c r="E28" s="7"/>
      <c r="F28" s="7"/>
    </row>
    <row r="29" spans="1:7">
      <c r="A29" s="1"/>
      <c r="B29" s="1"/>
      <c r="C29" s="1"/>
      <c r="D29" s="1"/>
      <c r="E29" s="1"/>
      <c r="F29" s="1"/>
    </row>
    <row r="31" spans="1:7">
      <c r="B31" s="23" t="s">
        <v>17</v>
      </c>
      <c r="D31" s="23" t="s">
        <v>18</v>
      </c>
    </row>
    <row r="32" spans="1:7">
      <c r="B32" s="23" t="s">
        <v>19</v>
      </c>
      <c r="D32" s="23" t="s">
        <v>20</v>
      </c>
    </row>
    <row r="34" spans="2:7">
      <c r="B34" s="24" t="s">
        <v>22</v>
      </c>
    </row>
    <row r="35" spans="2:7">
      <c r="B35" s="23" t="s">
        <v>23</v>
      </c>
    </row>
    <row r="37" spans="2:7">
      <c r="B37" s="28" t="s">
        <v>21</v>
      </c>
      <c r="C37" s="28"/>
      <c r="D37" s="28"/>
      <c r="E37" s="28"/>
      <c r="F37" s="28"/>
      <c r="G37" s="28"/>
    </row>
    <row r="40" spans="2:7" ht="15.75">
      <c r="B40" s="27" t="s">
        <v>0</v>
      </c>
      <c r="C40" s="27"/>
      <c r="D40" s="27"/>
      <c r="E40" s="27"/>
      <c r="F40" s="27"/>
      <c r="G40" s="27"/>
    </row>
    <row r="41" spans="2:7" ht="15.75">
      <c r="B41" s="27" t="s">
        <v>1</v>
      </c>
      <c r="C41" s="27"/>
      <c r="D41" s="27"/>
      <c r="E41" s="27"/>
      <c r="F41" s="27"/>
      <c r="G41" s="27"/>
    </row>
    <row r="42" spans="2:7" ht="15.75">
      <c r="B42" s="27" t="s">
        <v>2</v>
      </c>
      <c r="C42" s="27"/>
      <c r="D42" s="27"/>
      <c r="E42" s="27"/>
      <c r="F42" s="27"/>
      <c r="G42" s="27"/>
    </row>
    <row r="43" spans="2:7" ht="15.75">
      <c r="B43" s="27" t="s">
        <v>3</v>
      </c>
      <c r="C43" s="27"/>
      <c r="D43" s="27"/>
      <c r="E43" s="27"/>
      <c r="F43" s="27"/>
      <c r="G43" s="27"/>
    </row>
    <row r="44" spans="2:7">
      <c r="B44" s="1"/>
      <c r="C44" s="1"/>
      <c r="D44" s="1"/>
      <c r="E44" s="2">
        <v>2022</v>
      </c>
      <c r="F44" s="3"/>
      <c r="G44" s="2">
        <v>2021</v>
      </c>
    </row>
    <row r="45" spans="2:7">
      <c r="B45" s="4" t="s">
        <v>4</v>
      </c>
      <c r="C45" s="5"/>
      <c r="D45" s="5"/>
      <c r="E45" s="6"/>
      <c r="F45" s="7"/>
      <c r="G45" s="7"/>
    </row>
    <row r="46" spans="2:7" ht="105">
      <c r="B46" s="1"/>
      <c r="C46" s="9" t="s">
        <v>5</v>
      </c>
      <c r="D46" s="1"/>
      <c r="E46" s="12">
        <v>157562125</v>
      </c>
      <c r="F46" s="13"/>
      <c r="G46" s="12">
        <v>168396806</v>
      </c>
    </row>
    <row r="47" spans="2:7" ht="30">
      <c r="B47" s="8"/>
      <c r="C47" s="9" t="s">
        <v>6</v>
      </c>
      <c r="D47" s="1"/>
      <c r="E47" s="10">
        <v>3128951</v>
      </c>
      <c r="F47" s="11"/>
      <c r="G47" s="10">
        <v>2201495</v>
      </c>
    </row>
    <row r="48" spans="2:7">
      <c r="B48" s="14"/>
      <c r="C48" s="15"/>
      <c r="D48" s="8"/>
      <c r="E48" s="10"/>
      <c r="F48" s="10"/>
      <c r="G48" s="10"/>
    </row>
    <row r="49" spans="2:8" ht="135">
      <c r="B49" s="8"/>
      <c r="C49" s="9" t="s">
        <v>7</v>
      </c>
      <c r="D49" s="1"/>
      <c r="E49" s="10">
        <v>-677615</v>
      </c>
      <c r="F49" s="11"/>
      <c r="G49" s="10">
        <v>-7418178</v>
      </c>
    </row>
    <row r="50" spans="2:8" ht="75">
      <c r="B50" s="1"/>
      <c r="C50" s="9" t="s">
        <v>8</v>
      </c>
      <c r="D50" s="1"/>
      <c r="E50" s="12">
        <v>-117544282</v>
      </c>
      <c r="F50" s="13"/>
      <c r="G50" s="12">
        <v>-124214508</v>
      </c>
    </row>
    <row r="51" spans="2:8" ht="75">
      <c r="B51" s="8"/>
      <c r="C51" s="9" t="s">
        <v>9</v>
      </c>
      <c r="D51" s="1"/>
      <c r="E51" s="10">
        <f>-14373534</f>
        <v>-14373534</v>
      </c>
      <c r="F51" s="11"/>
      <c r="G51" s="10">
        <f>-6734047-6788352-1023832</f>
        <v>-14546231</v>
      </c>
    </row>
    <row r="52" spans="2:8" ht="30">
      <c r="B52" s="1"/>
      <c r="C52" s="9" t="s">
        <v>10</v>
      </c>
      <c r="D52" s="1"/>
      <c r="E52" s="12">
        <v>-31741101</v>
      </c>
      <c r="F52" s="13"/>
      <c r="G52" s="12">
        <v>-2767846</v>
      </c>
    </row>
    <row r="53" spans="2:8">
      <c r="B53" s="1"/>
      <c r="C53" s="9" t="s">
        <v>11</v>
      </c>
      <c r="D53" s="1"/>
      <c r="E53" s="16">
        <v>-1268000</v>
      </c>
      <c r="F53" s="13"/>
      <c r="G53" s="16">
        <f>-2719512-10000+113966</f>
        <v>-2615546</v>
      </c>
    </row>
    <row r="54" spans="2:8">
      <c r="B54" s="4" t="s">
        <v>12</v>
      </c>
      <c r="C54" s="1"/>
      <c r="D54" s="1"/>
      <c r="E54" s="17">
        <f>SUM(E46:E53)</f>
        <v>-4913456</v>
      </c>
      <c r="F54" s="13"/>
      <c r="G54" s="17">
        <f>SUM(G46:G53)</f>
        <v>19035992</v>
      </c>
    </row>
    <row r="55" spans="2:8">
      <c r="B55" s="1"/>
      <c r="C55" s="1" t="s">
        <v>13</v>
      </c>
      <c r="D55" s="1"/>
      <c r="E55" s="12"/>
      <c r="F55" s="12"/>
      <c r="G55" s="12"/>
    </row>
    <row r="56" spans="2:8" ht="90">
      <c r="B56" s="1"/>
      <c r="C56" s="9" t="s">
        <v>24</v>
      </c>
      <c r="D56" s="1"/>
      <c r="E56" s="12">
        <v>-1062176</v>
      </c>
      <c r="F56" s="12"/>
      <c r="G56" s="12">
        <v>0</v>
      </c>
    </row>
    <row r="57" spans="2:8">
      <c r="B57" s="1"/>
      <c r="C57" s="1"/>
      <c r="D57" s="1"/>
      <c r="E57" s="12"/>
      <c r="F57" s="12"/>
      <c r="G57" s="12"/>
    </row>
    <row r="58" spans="2:8">
      <c r="B58" s="4" t="s">
        <v>25</v>
      </c>
      <c r="C58" s="1"/>
      <c r="D58" s="1"/>
      <c r="E58" s="17">
        <f>+E56</f>
        <v>-1062176</v>
      </c>
      <c r="F58" s="12"/>
      <c r="G58" s="12">
        <v>0</v>
      </c>
    </row>
    <row r="59" spans="2:8">
      <c r="B59" s="4"/>
      <c r="C59" s="1"/>
      <c r="D59" s="1"/>
      <c r="E59" s="12"/>
      <c r="F59" s="12"/>
      <c r="G59" s="12"/>
    </row>
    <row r="60" spans="2:8">
      <c r="B60" s="26" t="s">
        <v>14</v>
      </c>
      <c r="C60" s="1"/>
      <c r="D60" s="1"/>
      <c r="E60" s="12">
        <f>+E54+E58</f>
        <v>-5975632</v>
      </c>
      <c r="F60" s="13"/>
      <c r="G60" s="12">
        <f>+G54</f>
        <v>19035992</v>
      </c>
      <c r="H60" s="19"/>
    </row>
    <row r="61" spans="2:8">
      <c r="B61" s="1" t="s">
        <v>15</v>
      </c>
      <c r="C61" s="1"/>
      <c r="D61" s="1"/>
      <c r="E61" s="16">
        <v>86519192</v>
      </c>
      <c r="F61" s="13"/>
      <c r="G61" s="16">
        <v>44347481</v>
      </c>
    </row>
    <row r="62" spans="2:8" ht="15.75" thickBot="1">
      <c r="B62" s="4" t="s">
        <v>16</v>
      </c>
      <c r="C62" s="1"/>
      <c r="D62" s="1"/>
      <c r="E62" s="20">
        <f>SUM(E60:E61)</f>
        <v>80543560</v>
      </c>
      <c r="F62" s="21"/>
      <c r="G62" s="20">
        <f>SUM(G60:G61)</f>
        <v>63383473</v>
      </c>
      <c r="H62" s="22"/>
    </row>
    <row r="63" spans="2:8" ht="15.75" thickTop="1">
      <c r="B63" s="4"/>
      <c r="C63" s="1"/>
      <c r="D63" s="1"/>
      <c r="E63" s="7"/>
      <c r="F63" s="7"/>
      <c r="G63" s="7"/>
    </row>
    <row r="64" spans="2:8">
      <c r="B64" s="4"/>
      <c r="C64" s="1"/>
      <c r="D64" s="1"/>
      <c r="E64" s="7"/>
      <c r="F64" s="7"/>
      <c r="G64" s="7"/>
    </row>
    <row r="65" spans="2:9">
      <c r="B65" s="1"/>
      <c r="C65" s="1"/>
      <c r="D65" s="1"/>
      <c r="E65" s="1"/>
      <c r="F65" s="1"/>
      <c r="G65" s="1"/>
    </row>
    <row r="68" spans="2:9">
      <c r="C68" s="28" t="s">
        <v>21</v>
      </c>
      <c r="D68" s="28"/>
      <c r="E68" s="28"/>
      <c r="F68" s="28"/>
      <c r="G68" s="28"/>
      <c r="H68" s="28"/>
    </row>
    <row r="72" spans="2:9" ht="18.75">
      <c r="B72" s="29" t="s">
        <v>26</v>
      </c>
      <c r="C72" s="29"/>
      <c r="D72" s="29"/>
      <c r="E72" s="29"/>
      <c r="F72" s="29"/>
      <c r="G72" s="29"/>
    </row>
    <row r="73" spans="2:9" ht="15.75">
      <c r="B73" s="30"/>
      <c r="C73" s="30" t="s">
        <v>27</v>
      </c>
      <c r="D73" s="30"/>
      <c r="E73" s="30"/>
      <c r="F73" s="30"/>
      <c r="G73" s="30"/>
    </row>
    <row r="74" spans="2:9" ht="15.75">
      <c r="B74" s="27" t="s">
        <v>28</v>
      </c>
      <c r="C74" s="27"/>
      <c r="D74" s="27"/>
      <c r="E74" s="27"/>
      <c r="F74" s="27"/>
      <c r="G74" s="27"/>
    </row>
    <row r="75" spans="2:9" ht="15.75">
      <c r="B75" s="30"/>
      <c r="C75" s="30" t="s">
        <v>29</v>
      </c>
      <c r="D75" s="25"/>
      <c r="E75" s="25"/>
      <c r="F75" s="25"/>
      <c r="G75" s="25"/>
    </row>
    <row r="76" spans="2:9" ht="15.75">
      <c r="B76" s="31" t="s">
        <v>30</v>
      </c>
      <c r="H76" s="25"/>
      <c r="I76" s="25"/>
    </row>
    <row r="78" spans="2:9">
      <c r="B78" s="32"/>
      <c r="C78" s="33"/>
      <c r="D78" s="33"/>
      <c r="E78" s="32"/>
      <c r="F78" s="32"/>
      <c r="G78" s="33"/>
      <c r="H78" s="32"/>
      <c r="I78" s="34"/>
    </row>
    <row r="79" spans="2:9">
      <c r="B79" s="35"/>
      <c r="C79" s="36"/>
      <c r="D79" s="36"/>
      <c r="E79" s="37" t="s">
        <v>31</v>
      </c>
      <c r="F79" s="37"/>
      <c r="G79" s="38" t="s">
        <v>31</v>
      </c>
      <c r="H79" s="37" t="s">
        <v>32</v>
      </c>
      <c r="I79" s="39"/>
    </row>
    <row r="80" spans="2:9">
      <c r="B80" s="40"/>
      <c r="C80" s="41" t="s">
        <v>33</v>
      </c>
      <c r="D80" s="42"/>
      <c r="E80" s="43" t="s">
        <v>34</v>
      </c>
      <c r="F80" s="43"/>
      <c r="G80" s="41" t="s">
        <v>35</v>
      </c>
      <c r="H80" s="43" t="s">
        <v>36</v>
      </c>
      <c r="I80" s="44" t="s">
        <v>37</v>
      </c>
    </row>
    <row r="81" spans="2:9">
      <c r="B81" s="32"/>
      <c r="E81" s="45" t="s">
        <v>38</v>
      </c>
      <c r="F81" s="24"/>
      <c r="G81" s="45" t="s">
        <v>39</v>
      </c>
      <c r="H81" s="45" t="s">
        <v>40</v>
      </c>
      <c r="I81" s="45" t="s">
        <v>41</v>
      </c>
    </row>
    <row r="82" spans="2:9">
      <c r="B82" s="35"/>
      <c r="C82" s="36"/>
      <c r="D82" s="36"/>
      <c r="E82" s="37"/>
      <c r="F82" s="38"/>
      <c r="G82" s="37"/>
      <c r="H82" s="37"/>
      <c r="I82" s="37"/>
    </row>
    <row r="83" spans="2:9" ht="15.75">
      <c r="B83" s="46">
        <v>1</v>
      </c>
      <c r="C83" s="47" t="s">
        <v>42</v>
      </c>
      <c r="D83" s="24"/>
      <c r="E83" s="48">
        <f>SUM(E84:E85)</f>
        <v>340967950</v>
      </c>
      <c r="F83" s="49"/>
      <c r="G83" s="48">
        <f>SUM(G84:G85)</f>
        <v>169141076</v>
      </c>
      <c r="H83" s="50">
        <f>+G83/E83</f>
        <v>0.49606150959349699</v>
      </c>
      <c r="I83" s="51">
        <f>+E83-G83</f>
        <v>171826874</v>
      </c>
    </row>
    <row r="84" spans="2:9">
      <c r="B84" s="35">
        <v>1.4</v>
      </c>
      <c r="C84" s="52" t="s">
        <v>43</v>
      </c>
      <c r="D84" s="36"/>
      <c r="E84" s="53">
        <v>332024249.04000002</v>
      </c>
      <c r="F84" s="36"/>
      <c r="G84" s="53">
        <v>166012125</v>
      </c>
      <c r="H84" s="54">
        <f>+G84/E84</f>
        <v>0.50000000144567747</v>
      </c>
      <c r="I84" s="53">
        <f>+E84-G84</f>
        <v>166012124.04000002</v>
      </c>
    </row>
    <row r="85" spans="2:9">
      <c r="B85" s="35">
        <v>1.5</v>
      </c>
      <c r="C85" t="s">
        <v>44</v>
      </c>
      <c r="E85" s="51">
        <v>8943700.9600000009</v>
      </c>
      <c r="G85" s="51">
        <v>3128951</v>
      </c>
      <c r="H85" s="55">
        <f>+G85/E85</f>
        <v>0.3498496890709995</v>
      </c>
      <c r="I85" s="51">
        <f>+E85-G85</f>
        <v>5814749.9600000009</v>
      </c>
    </row>
    <row r="86" spans="2:9">
      <c r="B86" s="35"/>
      <c r="C86" s="56"/>
      <c r="D86" s="36"/>
      <c r="E86" s="35"/>
      <c r="F86" s="36"/>
      <c r="G86" s="35"/>
      <c r="H86" s="57"/>
      <c r="I86" s="35"/>
    </row>
    <row r="87" spans="2:9">
      <c r="B87" s="46">
        <v>2</v>
      </c>
      <c r="C87" s="24" t="s">
        <v>45</v>
      </c>
      <c r="D87" s="24"/>
      <c r="E87" s="48">
        <f>SUM(E88:E93)</f>
        <v>338357841</v>
      </c>
      <c r="F87" s="49"/>
      <c r="G87" s="48">
        <f>SUM(G88:G93)</f>
        <v>138057076</v>
      </c>
      <c r="H87" s="50">
        <f t="shared" ref="H87:H92" si="0">+G87/E87</f>
        <v>0.40802091534802054</v>
      </c>
      <c r="I87" s="48">
        <f t="shared" ref="I87:I93" si="1">+E87-G87</f>
        <v>200300765</v>
      </c>
    </row>
    <row r="88" spans="2:9">
      <c r="B88" s="58">
        <v>2.1</v>
      </c>
      <c r="C88" s="59" t="s">
        <v>46</v>
      </c>
      <c r="D88" s="36"/>
      <c r="E88" s="53">
        <v>244620557</v>
      </c>
      <c r="F88" s="36"/>
      <c r="G88" s="53">
        <v>127094487</v>
      </c>
      <c r="H88" s="54">
        <f t="shared" si="0"/>
        <v>0.51955767151654386</v>
      </c>
      <c r="I88" s="53">
        <f t="shared" si="1"/>
        <v>117526070</v>
      </c>
    </row>
    <row r="89" spans="2:9">
      <c r="B89" s="60">
        <v>2.2000000000000002</v>
      </c>
      <c r="C89" s="61" t="s">
        <v>47</v>
      </c>
      <c r="E89" s="51">
        <v>25115326</v>
      </c>
      <c r="G89" s="53">
        <v>7667200</v>
      </c>
      <c r="H89" s="62">
        <f t="shared" si="0"/>
        <v>0.3052797323833264</v>
      </c>
      <c r="I89" s="51">
        <f t="shared" si="1"/>
        <v>17448126</v>
      </c>
    </row>
    <row r="90" spans="2:9">
      <c r="B90" s="58">
        <v>2.2999999999999998</v>
      </c>
      <c r="C90" s="59" t="s">
        <v>48</v>
      </c>
      <c r="D90" s="36"/>
      <c r="E90" s="53">
        <v>60121958</v>
      </c>
      <c r="F90" s="36"/>
      <c r="G90" s="51">
        <v>1555598</v>
      </c>
      <c r="H90" s="62">
        <f t="shared" si="0"/>
        <v>2.5874040895341434E-2</v>
      </c>
      <c r="I90" s="53">
        <f t="shared" si="1"/>
        <v>58566360</v>
      </c>
    </row>
    <row r="91" spans="2:9">
      <c r="B91" s="60">
        <v>2.4</v>
      </c>
      <c r="C91" s="61" t="s">
        <v>49</v>
      </c>
      <c r="E91" s="51">
        <v>3000000</v>
      </c>
      <c r="G91" s="51">
        <v>677615</v>
      </c>
      <c r="H91" s="62">
        <f t="shared" si="0"/>
        <v>0.22587166666666667</v>
      </c>
      <c r="I91" s="51">
        <f t="shared" si="1"/>
        <v>2322385</v>
      </c>
    </row>
    <row r="92" spans="2:9">
      <c r="B92" s="58">
        <v>2.6</v>
      </c>
      <c r="C92" s="59" t="s">
        <v>50</v>
      </c>
      <c r="D92" s="36"/>
      <c r="E92" s="53">
        <v>5500000</v>
      </c>
      <c r="F92" s="36"/>
      <c r="G92" s="53">
        <v>1062176</v>
      </c>
      <c r="H92" s="62">
        <f t="shared" si="0"/>
        <v>0.1931229090909091</v>
      </c>
      <c r="I92" s="53">
        <f t="shared" si="1"/>
        <v>4437824</v>
      </c>
    </row>
    <row r="93" spans="2:9">
      <c r="B93" s="58">
        <v>2.7</v>
      </c>
      <c r="C93" s="63" t="s">
        <v>51</v>
      </c>
      <c r="D93" s="36"/>
      <c r="E93" s="53">
        <v>0</v>
      </c>
      <c r="F93" s="36"/>
      <c r="G93" s="53">
        <v>0</v>
      </c>
      <c r="H93" s="62"/>
      <c r="I93" s="53">
        <f t="shared" si="1"/>
        <v>0</v>
      </c>
    </row>
    <row r="94" spans="2:9">
      <c r="B94" s="60"/>
      <c r="C94" s="23"/>
      <c r="E94" s="51"/>
      <c r="G94" s="64"/>
      <c r="H94" s="64"/>
      <c r="I94" s="64"/>
    </row>
    <row r="95" spans="2:9">
      <c r="B95" s="35"/>
      <c r="C95" s="63"/>
      <c r="D95" s="36"/>
      <c r="E95" s="53"/>
      <c r="F95" s="36"/>
      <c r="G95" s="53"/>
      <c r="H95" s="35"/>
      <c r="I95" s="35"/>
    </row>
    <row r="96" spans="2:9">
      <c r="B96" s="46">
        <v>4</v>
      </c>
      <c r="C96" s="24" t="s">
        <v>52</v>
      </c>
      <c r="E96" s="48">
        <f>+E98</f>
        <v>2610109</v>
      </c>
      <c r="F96" s="24"/>
      <c r="G96" s="48">
        <f>+G98</f>
        <v>0</v>
      </c>
      <c r="H96" s="62">
        <v>0</v>
      </c>
      <c r="I96" s="48">
        <f>+E96-G96</f>
        <v>2610109</v>
      </c>
    </row>
    <row r="97" spans="2:9">
      <c r="B97" s="35"/>
      <c r="C97" s="36"/>
      <c r="D97" s="36"/>
      <c r="E97" s="35"/>
      <c r="F97" s="36"/>
      <c r="G97" s="35"/>
      <c r="H97" s="35"/>
      <c r="I97" s="35"/>
    </row>
    <row r="98" spans="2:9">
      <c r="B98" s="60">
        <v>4.2</v>
      </c>
      <c r="C98" t="s">
        <v>53</v>
      </c>
      <c r="E98" s="51">
        <v>2610109</v>
      </c>
      <c r="F98">
        <v>0</v>
      </c>
      <c r="G98" s="51">
        <v>0</v>
      </c>
      <c r="H98" s="62">
        <f>K100</f>
        <v>0</v>
      </c>
      <c r="I98" s="51">
        <f>+E98-G98</f>
        <v>2610109</v>
      </c>
    </row>
    <row r="99" spans="2:9">
      <c r="B99" s="35"/>
      <c r="C99" s="36"/>
      <c r="D99" s="36"/>
      <c r="E99" s="35"/>
      <c r="F99" s="36"/>
      <c r="G99" s="35"/>
      <c r="H99" s="35"/>
      <c r="I99" s="35"/>
    </row>
    <row r="100" spans="2:9">
      <c r="B100" s="40"/>
      <c r="C100" s="65" t="s">
        <v>54</v>
      </c>
      <c r="D100" s="42"/>
      <c r="E100" s="66">
        <f>+E83-E87-E96</f>
        <v>0</v>
      </c>
      <c r="F100" s="41"/>
      <c r="G100" s="66">
        <f>+G83-G87-G96</f>
        <v>31084000</v>
      </c>
      <c r="H100" s="40"/>
      <c r="I100" s="40"/>
    </row>
    <row r="109" spans="2:9">
      <c r="B109" s="23" t="s">
        <v>17</v>
      </c>
      <c r="E109" s="23" t="s">
        <v>18</v>
      </c>
      <c r="H109" s="23" t="s">
        <v>55</v>
      </c>
    </row>
    <row r="110" spans="2:9">
      <c r="B110" s="23" t="s">
        <v>19</v>
      </c>
      <c r="E110" s="23" t="s">
        <v>20</v>
      </c>
      <c r="H110" s="23" t="s">
        <v>56</v>
      </c>
    </row>
    <row r="111" spans="2:9">
      <c r="B111" s="23"/>
      <c r="C111" s="23"/>
    </row>
    <row r="112" spans="2:9">
      <c r="B112" s="23"/>
      <c r="C112" s="23"/>
    </row>
    <row r="114" spans="2:7">
      <c r="B114" s="28" t="s">
        <v>57</v>
      </c>
      <c r="C114" s="28"/>
      <c r="D114" s="28"/>
      <c r="E114" s="23"/>
      <c r="F114" s="23"/>
    </row>
    <row r="118" spans="2:7" ht="16.5">
      <c r="B118" s="67" t="s">
        <v>0</v>
      </c>
      <c r="C118" s="67"/>
      <c r="D118" s="67"/>
      <c r="E118" s="67"/>
      <c r="F118" s="67"/>
      <c r="G118" s="67"/>
    </row>
    <row r="119" spans="2:7" ht="15.75">
      <c r="B119" s="27" t="s">
        <v>58</v>
      </c>
      <c r="C119" s="27"/>
      <c r="D119" s="27"/>
      <c r="E119" s="27"/>
      <c r="F119" s="27"/>
      <c r="G119" s="27"/>
    </row>
    <row r="120" spans="2:7" ht="15.75">
      <c r="B120" s="27" t="s">
        <v>2</v>
      </c>
      <c r="C120" s="27"/>
      <c r="D120" s="27"/>
      <c r="E120" s="27"/>
      <c r="F120" s="27"/>
      <c r="G120" s="27"/>
    </row>
    <row r="121" spans="2:7" ht="15.75">
      <c r="B121" s="27" t="s">
        <v>3</v>
      </c>
      <c r="C121" s="27"/>
      <c r="D121" s="27"/>
      <c r="E121" s="27"/>
      <c r="F121" s="27"/>
      <c r="G121" s="27"/>
    </row>
    <row r="122" spans="2:7">
      <c r="B122" s="1"/>
      <c r="C122" s="68"/>
      <c r="D122" s="68"/>
      <c r="E122" s="1"/>
      <c r="F122" s="1"/>
      <c r="G122" s="1"/>
    </row>
    <row r="123" spans="2:7">
      <c r="B123" s="1"/>
      <c r="C123" s="1"/>
      <c r="D123" s="1"/>
      <c r="E123" s="2">
        <v>2022</v>
      </c>
      <c r="F123" s="3"/>
      <c r="G123" s="2">
        <v>2021</v>
      </c>
    </row>
    <row r="124" spans="2:7">
      <c r="B124" s="4" t="s">
        <v>59</v>
      </c>
      <c r="C124" s="5"/>
      <c r="D124" s="5"/>
      <c r="E124" s="6"/>
      <c r="F124" s="7"/>
      <c r="G124" s="7"/>
    </row>
    <row r="125" spans="2:7">
      <c r="B125" s="1"/>
      <c r="C125" s="1" t="s">
        <v>60</v>
      </c>
      <c r="D125" s="1"/>
      <c r="E125" s="12"/>
      <c r="F125" s="13"/>
      <c r="G125" s="12"/>
    </row>
    <row r="126" spans="2:7">
      <c r="B126" s="1"/>
      <c r="C126" s="1" t="s">
        <v>61</v>
      </c>
      <c r="D126" s="1"/>
      <c r="E126" s="12">
        <f>[1]Notas_Estados_2020!$G$417-8450000</f>
        <v>157562125</v>
      </c>
      <c r="F126" s="13"/>
      <c r="G126" s="12">
        <f>[1]Notas_Estados_2020!$I$417</f>
        <v>168396806</v>
      </c>
    </row>
    <row r="127" spans="2:7">
      <c r="B127" s="1"/>
      <c r="C127" s="1" t="s">
        <v>62</v>
      </c>
      <c r="D127" s="1"/>
      <c r="E127" s="16">
        <f>[1]Notas_Estados_2020!$G$437-524404</f>
        <v>2604547</v>
      </c>
      <c r="F127" s="13"/>
      <c r="G127" s="16">
        <v>793747</v>
      </c>
    </row>
    <row r="128" spans="2:7">
      <c r="B128" s="1"/>
      <c r="C128" s="1" t="s">
        <v>63</v>
      </c>
      <c r="D128" s="1"/>
      <c r="E128" s="12">
        <v>524404</v>
      </c>
      <c r="F128" s="13"/>
      <c r="G128" s="12">
        <v>1407748</v>
      </c>
    </row>
    <row r="129" spans="2:7">
      <c r="B129" s="4" t="s">
        <v>64</v>
      </c>
      <c r="C129" s="1"/>
      <c r="D129" s="1"/>
      <c r="E129" s="69">
        <f>SUM(E125:E128)</f>
        <v>160691076</v>
      </c>
      <c r="F129" s="13"/>
      <c r="G129" s="69">
        <f>SUM(G125:G128)</f>
        <v>170598301</v>
      </c>
    </row>
    <row r="130" spans="2:7">
      <c r="B130" s="1"/>
      <c r="C130" s="1" t="s">
        <v>13</v>
      </c>
      <c r="D130" s="1"/>
      <c r="E130" s="12"/>
      <c r="F130" s="12"/>
      <c r="G130" s="12"/>
    </row>
    <row r="131" spans="2:7">
      <c r="B131" s="4" t="s">
        <v>65</v>
      </c>
      <c r="C131" s="1"/>
      <c r="D131" s="1"/>
      <c r="E131" s="13"/>
      <c r="F131" s="13"/>
      <c r="G131" s="13"/>
    </row>
    <row r="132" spans="2:7">
      <c r="B132" s="1"/>
      <c r="C132" s="1" t="s">
        <v>66</v>
      </c>
      <c r="D132" s="1"/>
      <c r="E132" s="12">
        <v>131917816</v>
      </c>
      <c r="F132" s="12"/>
      <c r="G132" s="12">
        <f>[1]Notas_Estados_2020!$I$469</f>
        <v>138760739</v>
      </c>
    </row>
    <row r="133" spans="2:7">
      <c r="C133" s="1" t="s">
        <v>67</v>
      </c>
      <c r="E133" s="12">
        <f>[1]Notas_Estados_2020!$G$492-896708</f>
        <v>8868288</v>
      </c>
      <c r="G133" s="12">
        <f>[1]Notas_Estados_2020!$I$492</f>
        <v>8871906</v>
      </c>
    </row>
    <row r="134" spans="2:7">
      <c r="C134" s="1" t="s">
        <v>68</v>
      </c>
      <c r="E134" s="70">
        <v>3755084</v>
      </c>
      <c r="G134" s="71">
        <f>[1]Notas_Estados_2020!$I$506</f>
        <v>3773685</v>
      </c>
    </row>
    <row r="135" spans="2:7">
      <c r="B135" s="1"/>
      <c r="C135" s="1" t="s">
        <v>69</v>
      </c>
      <c r="D135" s="1"/>
      <c r="E135" s="12">
        <v>7663885</v>
      </c>
      <c r="F135" s="13"/>
      <c r="G135" s="12">
        <f>[1]Notas_Estados_2020!$I$519</f>
        <v>7418178</v>
      </c>
    </row>
    <row r="136" spans="2:7">
      <c r="B136" s="1"/>
      <c r="C136" s="1" t="s">
        <v>70</v>
      </c>
      <c r="D136" s="1"/>
      <c r="E136" s="12">
        <v>1050</v>
      </c>
      <c r="F136" s="13"/>
      <c r="G136" s="12">
        <v>1125</v>
      </c>
    </row>
    <row r="137" spans="2:7">
      <c r="B137" s="1"/>
      <c r="C137" s="1" t="s">
        <v>71</v>
      </c>
      <c r="D137" s="1"/>
      <c r="E137" s="12">
        <v>3144971</v>
      </c>
      <c r="F137" s="13"/>
      <c r="G137" s="12">
        <f>[1]Notas_Estados_2020!$I$534</f>
        <v>3407738</v>
      </c>
    </row>
    <row r="138" spans="2:7">
      <c r="B138" s="4" t="s">
        <v>72</v>
      </c>
      <c r="C138" s="1"/>
      <c r="D138" s="1"/>
      <c r="E138" s="69">
        <f>SUM(E132:E137)</f>
        <v>155351094</v>
      </c>
      <c r="F138" s="13"/>
      <c r="G138" s="69">
        <f>SUM(G132:G137)</f>
        <v>162233371</v>
      </c>
    </row>
    <row r="139" spans="2:7">
      <c r="B139" s="26"/>
      <c r="C139" s="1"/>
      <c r="D139" s="1"/>
      <c r="E139" s="12"/>
      <c r="F139" s="12"/>
      <c r="G139" s="12"/>
    </row>
    <row r="140" spans="2:7">
      <c r="B140" s="1"/>
      <c r="C140" s="1"/>
      <c r="D140" s="1"/>
      <c r="E140" s="12"/>
      <c r="F140" s="13"/>
      <c r="G140" s="12"/>
    </row>
    <row r="141" spans="2:7" ht="15.75" thickBot="1">
      <c r="B141" s="4" t="s">
        <v>73</v>
      </c>
      <c r="C141" s="1"/>
      <c r="D141" s="1"/>
      <c r="E141" s="20">
        <f>+E129-E138</f>
        <v>5339982</v>
      </c>
      <c r="F141" s="13"/>
      <c r="G141" s="20">
        <f>+G129-G138</f>
        <v>8364930</v>
      </c>
    </row>
    <row r="142" spans="2:7" ht="15.75" thickTop="1">
      <c r="B142" s="4"/>
      <c r="C142" s="1"/>
      <c r="D142" s="1"/>
      <c r="E142" s="12"/>
      <c r="F142" s="12"/>
      <c r="G142" s="12"/>
    </row>
    <row r="143" spans="2:7">
      <c r="D143" s="23"/>
    </row>
    <row r="144" spans="2:7">
      <c r="B144" s="28" t="s">
        <v>74</v>
      </c>
      <c r="C144" s="28"/>
      <c r="D144" s="28"/>
      <c r="E144" s="28"/>
      <c r="F144" s="28"/>
      <c r="G144" s="28"/>
    </row>
    <row r="147" spans="2:7" ht="15.75">
      <c r="B147" s="27" t="s">
        <v>0</v>
      </c>
      <c r="C147" s="27"/>
      <c r="D147" s="27"/>
      <c r="E147" s="27"/>
      <c r="F147" s="27"/>
      <c r="G147" s="27"/>
    </row>
    <row r="148" spans="2:7" ht="15.75">
      <c r="B148" s="27" t="s">
        <v>75</v>
      </c>
      <c r="C148" s="27"/>
      <c r="D148" s="27"/>
      <c r="E148" s="27"/>
      <c r="F148" s="27"/>
      <c r="G148" s="27"/>
    </row>
    <row r="149" spans="2:7" ht="15.75">
      <c r="B149" s="27" t="s">
        <v>76</v>
      </c>
      <c r="C149" s="27"/>
      <c r="D149" s="27"/>
      <c r="E149" s="27"/>
      <c r="F149" s="27"/>
      <c r="G149" s="27"/>
    </row>
    <row r="150" spans="2:7" ht="15.75">
      <c r="B150" s="27" t="s">
        <v>3</v>
      </c>
      <c r="C150" s="27"/>
      <c r="D150" s="27"/>
      <c r="E150" s="27"/>
      <c r="F150" s="27"/>
      <c r="G150" s="27"/>
    </row>
    <row r="151" spans="2:7">
      <c r="B151" s="4" t="s">
        <v>77</v>
      </c>
      <c r="C151" s="5"/>
      <c r="D151" s="5"/>
      <c r="E151" s="6"/>
      <c r="F151" s="7"/>
      <c r="G151" s="7"/>
    </row>
    <row r="152" spans="2:7">
      <c r="B152" s="4" t="s">
        <v>78</v>
      </c>
      <c r="C152" s="5"/>
      <c r="D152" s="5"/>
      <c r="E152" s="2">
        <v>2022</v>
      </c>
      <c r="F152" s="7"/>
      <c r="G152" s="2">
        <v>2021</v>
      </c>
    </row>
    <row r="153" spans="2:7">
      <c r="B153" s="72"/>
      <c r="C153" s="72" t="s">
        <v>79</v>
      </c>
      <c r="D153" s="72"/>
      <c r="E153" s="73">
        <f>[2]Notas_Estados_2020!$G$23</f>
        <v>80543560</v>
      </c>
      <c r="F153" s="74"/>
      <c r="G153" s="73">
        <f>[2]Notas_Estados_2020!$I$23</f>
        <v>63383473</v>
      </c>
    </row>
    <row r="154" spans="2:7">
      <c r="B154" s="75"/>
      <c r="C154" s="72" t="s">
        <v>80</v>
      </c>
      <c r="D154" s="72"/>
      <c r="E154" s="76"/>
      <c r="F154" s="77"/>
      <c r="G154" s="76"/>
    </row>
    <row r="155" spans="2:7">
      <c r="B155" s="75"/>
      <c r="C155" s="72" t="s">
        <v>81</v>
      </c>
      <c r="D155" s="72"/>
      <c r="E155" s="76"/>
      <c r="F155" s="77"/>
      <c r="G155" s="76"/>
    </row>
    <row r="156" spans="2:7">
      <c r="B156" s="75"/>
      <c r="C156" s="72" t="s">
        <v>82</v>
      </c>
      <c r="D156" s="72"/>
      <c r="E156" s="78">
        <f>[2]Notas_Estados_2020!$G$34-8450000</f>
        <v>1893278</v>
      </c>
      <c r="F156" s="77"/>
      <c r="G156" s="78">
        <f>[2]Notas_Estados_2020!$I$34</f>
        <v>10292765</v>
      </c>
    </row>
    <row r="157" spans="2:7">
      <c r="B157" s="72"/>
      <c r="C157" s="72" t="s">
        <v>83</v>
      </c>
      <c r="D157" s="72"/>
      <c r="E157" s="76">
        <f>[2]Notas_Estados_2020!$G$72</f>
        <v>25099419</v>
      </c>
      <c r="F157" s="74"/>
      <c r="G157" s="76">
        <f>[2]Notas_Estados_2020!$I$72</f>
        <v>18290758</v>
      </c>
    </row>
    <row r="158" spans="2:7">
      <c r="B158" s="75"/>
      <c r="C158" s="72" t="s">
        <v>84</v>
      </c>
      <c r="D158" s="72"/>
      <c r="E158" s="79">
        <f>[2]Notas_Estados_2020!$G$80</f>
        <v>145185</v>
      </c>
      <c r="F158" s="77"/>
      <c r="G158" s="79">
        <f>[2]Notas_Estados_2020!$I$80</f>
        <v>176635</v>
      </c>
    </row>
    <row r="159" spans="2:7">
      <c r="B159" s="75"/>
      <c r="C159" s="72" t="s">
        <v>85</v>
      </c>
      <c r="D159" s="72"/>
      <c r="E159" s="79"/>
      <c r="F159" s="77"/>
      <c r="G159" s="79"/>
    </row>
    <row r="160" spans="2:7">
      <c r="B160" s="80" t="s">
        <v>86</v>
      </c>
      <c r="C160" s="72"/>
      <c r="D160" s="72"/>
      <c r="E160" s="81">
        <f>SUM(E153:E159)</f>
        <v>107681442</v>
      </c>
      <c r="F160" s="74"/>
      <c r="G160" s="81">
        <f>SUM(G153:G159)</f>
        <v>92143631</v>
      </c>
    </row>
    <row r="161" spans="2:7">
      <c r="B161" s="80"/>
      <c r="C161" s="72"/>
      <c r="D161" s="72"/>
      <c r="E161" s="82"/>
      <c r="F161" s="74"/>
      <c r="G161" s="82"/>
    </row>
    <row r="162" spans="2:7">
      <c r="B162" s="80" t="s">
        <v>87</v>
      </c>
      <c r="C162" s="72"/>
      <c r="D162" s="72"/>
      <c r="E162" s="61"/>
      <c r="F162" s="61"/>
      <c r="G162" s="73"/>
    </row>
    <row r="163" spans="2:7">
      <c r="B163" s="72"/>
      <c r="C163" s="72" t="s">
        <v>88</v>
      </c>
      <c r="D163" s="72"/>
      <c r="E163" s="73">
        <f>[2]Notas_Estados_2020!$G$346+124638</f>
        <v>33277541</v>
      </c>
      <c r="F163" s="74"/>
      <c r="G163" s="73">
        <f>[2]Notas_Estados_2020!$I$346</f>
        <v>30917659</v>
      </c>
    </row>
    <row r="164" spans="2:7">
      <c r="B164" s="61"/>
      <c r="C164" s="72" t="s">
        <v>89</v>
      </c>
      <c r="D164" s="72"/>
      <c r="E164" s="83">
        <f>[2]Notas_Estados_2020!$G$336</f>
        <v>658206</v>
      </c>
      <c r="F164" s="74"/>
      <c r="G164" s="83">
        <f>[2]Notas_Estados_2020!$I$336</f>
        <v>980792</v>
      </c>
    </row>
    <row r="165" spans="2:7">
      <c r="B165" s="80" t="s">
        <v>90</v>
      </c>
      <c r="C165" s="72"/>
      <c r="D165" s="72"/>
      <c r="E165" s="81">
        <f>SUM(E163:E164)</f>
        <v>33935747</v>
      </c>
      <c r="F165" s="74"/>
      <c r="G165" s="81">
        <f>+G164+G163</f>
        <v>31898451</v>
      </c>
    </row>
    <row r="166" spans="2:7" ht="15.75" thickBot="1">
      <c r="B166" s="80" t="s">
        <v>91</v>
      </c>
      <c r="C166" s="72"/>
      <c r="D166" s="72"/>
      <c r="E166" s="84">
        <f>SUM(E165,E160)</f>
        <v>141617189</v>
      </c>
      <c r="F166" s="85"/>
      <c r="G166" s="84">
        <f>SUM(G165,G160)</f>
        <v>124042082</v>
      </c>
    </row>
    <row r="167" spans="2:7" ht="15.75" thickTop="1">
      <c r="B167" s="72"/>
      <c r="C167" s="72" t="s">
        <v>13</v>
      </c>
      <c r="D167" s="72"/>
      <c r="E167" s="73"/>
      <c r="F167" s="73"/>
      <c r="G167" s="73"/>
    </row>
    <row r="168" spans="2:7">
      <c r="B168" s="80" t="s">
        <v>92</v>
      </c>
      <c r="C168" s="72"/>
      <c r="D168" s="72"/>
      <c r="E168" s="73"/>
      <c r="F168" s="73"/>
      <c r="G168" s="73"/>
    </row>
    <row r="169" spans="2:7">
      <c r="B169" s="80" t="s">
        <v>93</v>
      </c>
      <c r="C169" s="72"/>
      <c r="D169" s="72"/>
      <c r="E169" s="74"/>
      <c r="F169" s="74"/>
      <c r="G169" s="74"/>
    </row>
    <row r="170" spans="2:7">
      <c r="B170" s="72"/>
      <c r="C170" s="72" t="s">
        <v>94</v>
      </c>
      <c r="D170" s="72"/>
      <c r="E170" s="76">
        <f>[2]Notas_Estados_2020!$G$361</f>
        <v>1249622</v>
      </c>
      <c r="F170" s="74"/>
      <c r="G170" s="76">
        <f>[2]Notas_Estados_2020!$I$361</f>
        <v>3264869</v>
      </c>
    </row>
    <row r="171" spans="2:7">
      <c r="B171" s="75"/>
      <c r="C171" s="72" t="s">
        <v>95</v>
      </c>
      <c r="D171" s="72"/>
      <c r="E171" s="76">
        <f>[2]Notas_Estados_2020!$G$373</f>
        <v>2408850</v>
      </c>
      <c r="F171" s="77"/>
      <c r="G171" s="76">
        <f>[2]Notas_Estados_2020!$I$373</f>
        <v>2408850</v>
      </c>
    </row>
    <row r="172" spans="2:7">
      <c r="B172" s="75"/>
      <c r="C172" s="72" t="s">
        <v>96</v>
      </c>
      <c r="D172" s="72"/>
      <c r="E172" s="79">
        <v>5570714</v>
      </c>
      <c r="F172" s="77"/>
      <c r="G172" s="79">
        <f>[2]Notas_Estados_2020!$I$381+8450000</f>
        <v>9721494</v>
      </c>
    </row>
    <row r="173" spans="2:7">
      <c r="B173" s="80" t="s">
        <v>97</v>
      </c>
      <c r="C173" s="72"/>
      <c r="D173" s="72"/>
      <c r="E173" s="82">
        <f>SUM(E170:E172)</f>
        <v>9229186</v>
      </c>
      <c r="F173" s="74"/>
      <c r="G173" s="82">
        <f>SUM(G170:G172)</f>
        <v>15395213</v>
      </c>
    </row>
    <row r="174" spans="2:7">
      <c r="B174" s="80"/>
      <c r="C174" s="72"/>
      <c r="D174" s="72"/>
      <c r="E174" s="82"/>
      <c r="F174" s="74"/>
      <c r="G174" s="73"/>
    </row>
    <row r="175" spans="2:7">
      <c r="B175" s="86" t="s">
        <v>98</v>
      </c>
      <c r="C175" s="75"/>
      <c r="D175" s="75"/>
      <c r="E175" s="76"/>
      <c r="F175" s="76"/>
      <c r="G175" s="76"/>
    </row>
    <row r="176" spans="2:7">
      <c r="B176" s="75"/>
      <c r="C176" s="72" t="s">
        <v>99</v>
      </c>
      <c r="D176" s="72"/>
      <c r="E176" s="76">
        <f>[2]Notas_Estados_2020!$G$390</f>
        <v>407557</v>
      </c>
      <c r="F176" s="77"/>
      <c r="G176" s="76">
        <f>[2]Notas_Estados_2020!$G$390</f>
        <v>407557</v>
      </c>
    </row>
    <row r="177" spans="2:8">
      <c r="B177" s="86" t="s">
        <v>100</v>
      </c>
      <c r="C177" s="75"/>
      <c r="D177" s="75"/>
      <c r="E177" s="81">
        <f>SUM(E176:E176)</f>
        <v>407557</v>
      </c>
      <c r="F177" s="87"/>
      <c r="G177" s="81">
        <f>SUM(G176:G176)</f>
        <v>407557</v>
      </c>
    </row>
    <row r="178" spans="2:8">
      <c r="B178" s="80" t="s">
        <v>101</v>
      </c>
      <c r="C178" s="72"/>
      <c r="D178" s="72"/>
      <c r="E178" s="82">
        <f>+E177+E173</f>
        <v>9636743</v>
      </c>
      <c r="F178" s="82"/>
      <c r="G178" s="82">
        <f>+G177+G173</f>
        <v>15802770</v>
      </c>
    </row>
    <row r="179" spans="2:8">
      <c r="B179" s="80"/>
      <c r="C179" s="72"/>
      <c r="D179" s="72"/>
      <c r="E179" s="82"/>
      <c r="F179" s="82"/>
      <c r="G179" s="82"/>
    </row>
    <row r="180" spans="2:8">
      <c r="B180" s="80" t="s">
        <v>102</v>
      </c>
      <c r="C180" s="72"/>
      <c r="D180" s="72"/>
      <c r="E180" s="73"/>
      <c r="F180" s="73"/>
      <c r="G180" s="73"/>
    </row>
    <row r="181" spans="2:8">
      <c r="B181" s="86"/>
      <c r="C181" s="72" t="s">
        <v>103</v>
      </c>
      <c r="D181" s="72"/>
      <c r="E181" s="76">
        <f>[1]Estado_Situacion_Financiera!$D$51</f>
        <v>53822869</v>
      </c>
      <c r="F181" s="77"/>
      <c r="G181" s="76">
        <f>[1]Estado_Situacion_Financiera!$D$51</f>
        <v>53822869</v>
      </c>
    </row>
    <row r="182" spans="2:8">
      <c r="B182" s="72"/>
      <c r="C182" s="72" t="s">
        <v>73</v>
      </c>
      <c r="D182" s="72"/>
      <c r="E182" s="73">
        <v>5339982</v>
      </c>
      <c r="F182" s="74"/>
      <c r="G182" s="73">
        <f>[2]Estsdo_Rendimiento_Financiero!$F$31</f>
        <v>8364930</v>
      </c>
    </row>
    <row r="183" spans="2:8">
      <c r="B183" s="72"/>
      <c r="C183" s="72" t="s">
        <v>104</v>
      </c>
      <c r="D183" s="72"/>
      <c r="E183" s="76">
        <f>[1]Estado_Situacion_Financiera!$D$54</f>
        <v>72817595</v>
      </c>
      <c r="F183" s="74"/>
      <c r="G183" s="83">
        <f>[1]Notas_Estados_2020!$I$402</f>
        <v>46051513</v>
      </c>
    </row>
    <row r="184" spans="2:8">
      <c r="B184" s="80" t="s">
        <v>105</v>
      </c>
      <c r="C184" s="72"/>
      <c r="D184" s="72"/>
      <c r="E184" s="81">
        <f>SUM(E181:E183)</f>
        <v>131980446</v>
      </c>
      <c r="F184" s="85"/>
      <c r="G184" s="81">
        <f>SUM(G181:G183)</f>
        <v>108239312</v>
      </c>
    </row>
    <row r="185" spans="2:8" ht="15.75" thickBot="1">
      <c r="B185" s="80" t="s">
        <v>106</v>
      </c>
      <c r="C185" s="72"/>
      <c r="D185" s="72"/>
      <c r="E185" s="84">
        <f>+E178+E184</f>
        <v>141617189</v>
      </c>
      <c r="F185" s="88"/>
      <c r="G185" s="84">
        <f>+G178+G184</f>
        <v>124042082</v>
      </c>
      <c r="H185" s="22">
        <f>+E185-E166</f>
        <v>0</v>
      </c>
    </row>
    <row r="186" spans="2:8" ht="15.75" thickTop="1">
      <c r="B186" s="80"/>
      <c r="C186" s="72"/>
      <c r="D186" s="72"/>
      <c r="E186" s="82"/>
      <c r="F186" s="88"/>
      <c r="G186" s="82"/>
    </row>
    <row r="187" spans="2:8">
      <c r="B187" s="80"/>
      <c r="C187" s="72"/>
      <c r="D187" s="72"/>
      <c r="E187" s="82"/>
      <c r="F187" s="88"/>
      <c r="G187" s="82"/>
    </row>
    <row r="188" spans="2:8">
      <c r="B188" s="80"/>
      <c r="C188" s="72"/>
      <c r="D188" s="72"/>
      <c r="E188" s="82"/>
      <c r="F188" s="88"/>
      <c r="G188" s="82"/>
    </row>
    <row r="189" spans="2:8">
      <c r="C189" s="80"/>
      <c r="D189" s="72"/>
      <c r="E189" s="82"/>
      <c r="F189" s="88"/>
      <c r="G189" s="82"/>
    </row>
    <row r="190" spans="2:8">
      <c r="B190" s="23" t="s">
        <v>17</v>
      </c>
      <c r="C190" s="61"/>
      <c r="D190" s="61"/>
      <c r="E190" s="23" t="s">
        <v>18</v>
      </c>
      <c r="F190" s="61"/>
      <c r="G190" s="61" t="s">
        <v>55</v>
      </c>
    </row>
    <row r="191" spans="2:8">
      <c r="B191" s="23" t="s">
        <v>19</v>
      </c>
      <c r="C191" s="61"/>
      <c r="D191" s="61"/>
      <c r="E191" s="23" t="s">
        <v>107</v>
      </c>
      <c r="F191" s="23"/>
      <c r="G191" s="23" t="s">
        <v>56</v>
      </c>
    </row>
    <row r="192" spans="2:8">
      <c r="B192" s="23"/>
      <c r="C192" s="61"/>
      <c r="D192" s="61"/>
      <c r="E192" s="23"/>
      <c r="F192" s="23"/>
      <c r="G192" s="23"/>
    </row>
    <row r="193" spans="2:7">
      <c r="B193" s="23"/>
      <c r="C193" s="61"/>
      <c r="D193" s="61"/>
      <c r="E193" s="23"/>
      <c r="F193" s="23"/>
      <c r="G193" s="23"/>
    </row>
    <row r="194" spans="2:7">
      <c r="B194" s="89" t="s">
        <v>21</v>
      </c>
      <c r="C194" s="89"/>
      <c r="D194" s="89"/>
      <c r="E194" s="89"/>
      <c r="F194" s="89"/>
      <c r="G194" s="89"/>
    </row>
  </sheetData>
  <mergeCells count="23">
    <mergeCell ref="B149:G149"/>
    <mergeCell ref="B150:G150"/>
    <mergeCell ref="B194:G194"/>
    <mergeCell ref="B120:G120"/>
    <mergeCell ref="B121:G121"/>
    <mergeCell ref="B144:G144"/>
    <mergeCell ref="B147:G147"/>
    <mergeCell ref="B148:G148"/>
    <mergeCell ref="B72:G72"/>
    <mergeCell ref="B74:G74"/>
    <mergeCell ref="B114:D114"/>
    <mergeCell ref="B118:G118"/>
    <mergeCell ref="B119:G119"/>
    <mergeCell ref="B40:G40"/>
    <mergeCell ref="B41:G41"/>
    <mergeCell ref="B42:G42"/>
    <mergeCell ref="B43:G43"/>
    <mergeCell ref="C68:H68"/>
    <mergeCell ref="A4:F4"/>
    <mergeCell ref="A5:F5"/>
    <mergeCell ref="A6:F6"/>
    <mergeCell ref="A7:F7"/>
    <mergeCell ref="B37:G37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keyla Hernandez</cp:lastModifiedBy>
  <dcterms:created xsi:type="dcterms:W3CDTF">2022-07-05T14:46:54Z</dcterms:created>
  <dcterms:modified xsi:type="dcterms:W3CDTF">2022-07-12T16:29:57Z</dcterms:modified>
</cp:coreProperties>
</file>